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24226"/>
  <xr:revisionPtr revIDLastSave="0" documentId="13_ncr:1_{951B5C00-1BE8-4944-9DEE-60EA3C547DFB}" xr6:coauthVersionLast="47" xr6:coauthVersionMax="47" xr10:uidLastSave="{00000000-0000-0000-0000-000000000000}"/>
  <bookViews>
    <workbookView xWindow="-120" yWindow="-120" windowWidth="29040" windowHeight="15720" tabRatio="593" xr2:uid="{00000000-000D-0000-FFFF-FFFF00000000}"/>
  </bookViews>
  <sheets>
    <sheet name="Anzeigeblatt" sheetId="1" r:id="rId1"/>
    <sheet name="konfig" sheetId="3" state="hidden" r:id="rId2"/>
  </sheets>
  <definedNames>
    <definedName name="_xlnm.Print_Area" localSheetId="0">Anzeigeblatt!$A$1:$K$26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" i="3" l="1"/>
  <c r="F4" i="3"/>
  <c r="H22" i="3" l="1"/>
  <c r="I22" i="3" s="1"/>
  <c r="J22" i="3" s="1"/>
  <c r="K22" i="3" s="1"/>
  <c r="L22" i="3" s="1"/>
  <c r="K21" i="3"/>
  <c r="L21" i="3" s="1"/>
  <c r="J21" i="3"/>
  <c r="I21" i="3"/>
  <c r="H21" i="3"/>
  <c r="I20" i="3"/>
  <c r="J20" i="3" s="1"/>
  <c r="K20" i="3" s="1"/>
  <c r="L20" i="3" s="1"/>
  <c r="H20" i="3"/>
  <c r="I19" i="3"/>
  <c r="J19" i="3" s="1"/>
  <c r="K19" i="3" s="1"/>
  <c r="L19" i="3" s="1"/>
  <c r="H19" i="3"/>
  <c r="I18" i="3"/>
  <c r="J18" i="3" s="1"/>
  <c r="K18" i="3" s="1"/>
  <c r="L18" i="3" s="1"/>
  <c r="H18" i="3"/>
  <c r="I17" i="3"/>
  <c r="J17" i="3" s="1"/>
  <c r="K17" i="3" s="1"/>
  <c r="L17" i="3" s="1"/>
  <c r="H17" i="3"/>
  <c r="H16" i="3"/>
  <c r="I16" i="3" s="1"/>
  <c r="J16" i="3" s="1"/>
  <c r="K16" i="3" s="1"/>
  <c r="L16" i="3" s="1"/>
  <c r="H15" i="3"/>
  <c r="I15" i="3" s="1"/>
  <c r="J15" i="3" s="1"/>
  <c r="K15" i="3" s="1"/>
  <c r="L15" i="3" s="1"/>
  <c r="J14" i="3"/>
  <c r="K14" i="3" s="1"/>
  <c r="L14" i="3" s="1"/>
  <c r="I14" i="3"/>
  <c r="H14" i="3"/>
  <c r="H13" i="3"/>
  <c r="I13" i="3" s="1"/>
  <c r="J13" i="3" s="1"/>
  <c r="K13" i="3" s="1"/>
  <c r="L13" i="3" s="1"/>
  <c r="H12" i="3"/>
  <c r="D20" i="1" s="1"/>
  <c r="H11" i="3"/>
  <c r="D19" i="1" s="1"/>
  <c r="H10" i="3"/>
  <c r="I10" i="3" s="1"/>
  <c r="J10" i="3" s="1"/>
  <c r="K10" i="3" s="1"/>
  <c r="L10" i="3" s="1"/>
  <c r="J9" i="3"/>
  <c r="K9" i="3" s="1"/>
  <c r="L9" i="3" s="1"/>
  <c r="I9" i="3"/>
  <c r="H9" i="3"/>
  <c r="I8" i="3"/>
  <c r="J8" i="3" s="1"/>
  <c r="K8" i="3" s="1"/>
  <c r="L8" i="3" s="1"/>
  <c r="H8" i="3"/>
  <c r="H7" i="3"/>
  <c r="I7" i="3" s="1"/>
  <c r="J7" i="3" s="1"/>
  <c r="K7" i="3" s="1"/>
  <c r="L7" i="3" s="1"/>
  <c r="I6" i="3"/>
  <c r="J6" i="3" s="1"/>
  <c r="K6" i="3" s="1"/>
  <c r="L6" i="3" s="1"/>
  <c r="H6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N4" i="3"/>
  <c r="H4" i="3" s="1"/>
  <c r="I4" i="3" s="1"/>
  <c r="J4" i="3" s="1"/>
  <c r="K4" i="3" s="1"/>
  <c r="L4" i="3" s="1"/>
  <c r="I21" i="1"/>
  <c r="I20" i="1"/>
  <c r="I19" i="1"/>
  <c r="I18" i="1"/>
  <c r="I17" i="1"/>
  <c r="I16" i="1"/>
  <c r="I15" i="1"/>
  <c r="I14" i="1"/>
  <c r="D22" i="1"/>
  <c r="D21" i="1"/>
  <c r="D18" i="1"/>
  <c r="D17" i="1"/>
  <c r="D16" i="1"/>
  <c r="D15" i="1"/>
  <c r="D14" i="1"/>
  <c r="I11" i="3" l="1"/>
  <c r="J11" i="3" s="1"/>
  <c r="K11" i="3" s="1"/>
  <c r="L11" i="3" s="1"/>
  <c r="I12" i="3"/>
  <c r="J12" i="3" s="1"/>
  <c r="K12" i="3" s="1"/>
  <c r="L12" i="3" s="1"/>
  <c r="C31" i="3"/>
  <c r="C32" i="3" s="1"/>
  <c r="C33" i="3" s="1"/>
  <c r="C34" i="3" s="1"/>
  <c r="C35" i="3" s="1"/>
  <c r="C36" i="3" s="1"/>
  <c r="C37" i="3" s="1"/>
  <c r="D9" i="1" l="1"/>
  <c r="N28" i="3"/>
  <c r="P28" i="3" s="1"/>
  <c r="K35" i="3" l="1"/>
  <c r="F25" i="1" s="1"/>
  <c r="K34" i="3"/>
  <c r="I25" i="1" s="1"/>
  <c r="K29" i="3"/>
  <c r="D25" i="1" s="1"/>
  <c r="K33" i="3"/>
  <c r="H25" i="1" s="1"/>
  <c r="K31" i="3"/>
  <c r="E25" i="1" s="1"/>
  <c r="K32" i="3"/>
  <c r="G25" i="1" s="1"/>
  <c r="K30" i="3"/>
  <c r="B25" i="1" s="1"/>
  <c r="K28" i="3"/>
  <c r="C25" i="1" s="1"/>
</calcChain>
</file>

<file path=xl/sharedStrings.xml><?xml version="1.0" encoding="utf-8"?>
<sst xmlns="http://schemas.openxmlformats.org/spreadsheetml/2006/main" count="128" uniqueCount="63">
  <si>
    <t>Personen</t>
  </si>
  <si>
    <t>Gießen</t>
  </si>
  <si>
    <t>Biebertal</t>
  </si>
  <si>
    <t>Buseck</t>
  </si>
  <si>
    <t>Langgöns</t>
  </si>
  <si>
    <t>Lollar</t>
  </si>
  <si>
    <t>Rabenau</t>
  </si>
  <si>
    <t>Reiskirchen</t>
  </si>
  <si>
    <t>Staufenberg</t>
  </si>
  <si>
    <t>Fernwald</t>
  </si>
  <si>
    <t>Heuchelheim</t>
  </si>
  <si>
    <t>Lich</t>
  </si>
  <si>
    <t>Linden</t>
  </si>
  <si>
    <t>Pohlheim</t>
  </si>
  <si>
    <t>Wettenberg</t>
  </si>
  <si>
    <t>Grünberg</t>
  </si>
  <si>
    <t>Hungen</t>
  </si>
  <si>
    <t>Laubach</t>
  </si>
  <si>
    <t>Öl</t>
  </si>
  <si>
    <t>1. Pers</t>
  </si>
  <si>
    <t>2. Pers</t>
  </si>
  <si>
    <t>3. Pers</t>
  </si>
  <si>
    <t>4. Pers</t>
  </si>
  <si>
    <t>5. Pers</t>
  </si>
  <si>
    <t>6. Pers</t>
  </si>
  <si>
    <t>7. Pers</t>
  </si>
  <si>
    <t>8. Pers</t>
  </si>
  <si>
    <t>qm</t>
  </si>
  <si>
    <t>Maximalverbrauchskosten:</t>
  </si>
  <si>
    <t>Heizöl</t>
  </si>
  <si>
    <t>Erdgas</t>
  </si>
  <si>
    <t>Fernwärme</t>
  </si>
  <si>
    <t>Flüssiggas</t>
  </si>
  <si>
    <t>Heizstrom</t>
  </si>
  <si>
    <t>Holzpellets</t>
  </si>
  <si>
    <t>Holz/kohle</t>
  </si>
  <si>
    <t>Holz/Kohle</t>
  </si>
  <si>
    <t>9. Pers</t>
  </si>
  <si>
    <t>10. Pers</t>
  </si>
  <si>
    <t>Summe der angm. Heizkosten</t>
  </si>
  <si>
    <t>Angemessene Wohnungsgröße</t>
  </si>
  <si>
    <t>Ergebnis angm.Wohnungsgröße</t>
  </si>
  <si>
    <t>Pers. =</t>
  </si>
  <si>
    <t>max.</t>
  </si>
  <si>
    <t>Grundmiete inkl. allgemeiner Nebenkosten sowie Frisch- und Abwasser</t>
  </si>
  <si>
    <t>Warmwasserversorgung</t>
  </si>
  <si>
    <t>Abzug bei dezentraler Warmwasserversorgung</t>
  </si>
  <si>
    <t>Erd Wärmep.</t>
  </si>
  <si>
    <t>Wasser Wärmep.</t>
  </si>
  <si>
    <t>Luft Wärmep.</t>
  </si>
  <si>
    <t>Wärmepumpe</t>
  </si>
  <si>
    <t>Besonderheit bei Wärmepumpe</t>
  </si>
  <si>
    <t>zentral</t>
  </si>
  <si>
    <t>Maximalwerte</t>
  </si>
  <si>
    <r>
      <t xml:space="preserve">zzgl. Heizkosten
</t>
    </r>
    <r>
      <rPr>
        <sz val="8"/>
        <color theme="1"/>
        <rFont val="Century Gothic"/>
        <family val="2"/>
      </rPr>
      <t>(Maximalwerte)</t>
    </r>
  </si>
  <si>
    <t>Stand: 01.01.2026</t>
  </si>
  <si>
    <t>Allendorf/Lda</t>
  </si>
  <si>
    <t>jede weitere Person</t>
  </si>
  <si>
    <t>nur Betriebskosten (ohne Heizung und Warmwasserversorgung)</t>
  </si>
  <si>
    <t>Für die überschlagsweise Berechnung der angemessenen Kaltmiete in der Stadt Gießen nutzen Sie bitte den Mietspiegelrechner der Stadt Gießen</t>
  </si>
  <si>
    <t>https://mietspiegel-berechnen.de/giessen2024/</t>
  </si>
  <si>
    <t xml:space="preserve">Für alle folgenden Werte gilt: Es handelt sich lediglich um Anhaltswerte. </t>
  </si>
  <si>
    <t>Die abschließende Entscheidung über die Angemessenheit trifft Ihr Jobcenter.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</si>
</sst>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6"/>
      <color theme="1"/>
      <name val="Century Gothic"/>
      <family val="2"/>
    </font>
    <font>
      <sz val="11"/>
      <color theme="1"/>
      <name val="Century Gothic"/>
      <family val="2"/>
    </font>
    <font>
      <sz val="11"/>
      <name val="Century Gothic"/>
      <family val="2"/>
    </font>
    <font>
      <sz val="18"/>
      <color theme="1"/>
      <name val="Century Gothic"/>
      <family val="2"/>
    </font>
    <font>
      <sz val="11"/>
      <color rgb="FFFF0000"/>
      <name val="Century Gothic"/>
      <family val="2"/>
    </font>
    <font>
      <b/>
      <sz val="11"/>
      <color theme="1"/>
      <name val="Calibri"/>
      <family val="2"/>
      <scheme val="minor"/>
    </font>
    <font>
      <sz val="24"/>
      <color theme="1"/>
      <name val="Century Gothic"/>
      <family val="2"/>
    </font>
    <font>
      <sz val="15"/>
      <color theme="1"/>
      <name val="Century Gothic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sz val="10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16">
    <xf numFmtId="0" fontId="0" fillId="0" borderId="0" xfId="0"/>
    <xf numFmtId="0" fontId="5" fillId="0" borderId="0" xfId="0" applyFont="1" applyFill="1" applyBorder="1" applyAlignment="1" applyProtection="1">
      <alignment horizontal="center" vertical="center"/>
    </xf>
    <xf numFmtId="2" fontId="5" fillId="0" borderId="0" xfId="0" applyNumberFormat="1" applyFont="1" applyFill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0" fillId="0" borderId="0" xfId="0" applyFont="1"/>
    <xf numFmtId="0" fontId="0" fillId="0" borderId="0" xfId="0" applyFont="1" applyBorder="1"/>
    <xf numFmtId="164" fontId="0" fillId="3" borderId="3" xfId="0" applyNumberFormat="1" applyFont="1" applyFill="1" applyBorder="1" applyAlignment="1">
      <alignment horizontal="center" vertical="center"/>
    </xf>
    <xf numFmtId="164" fontId="0" fillId="3" borderId="5" xfId="0" applyNumberFormat="1" applyFont="1" applyFill="1" applyBorder="1" applyAlignment="1">
      <alignment horizontal="center" vertical="center"/>
    </xf>
    <xf numFmtId="164" fontId="0" fillId="3" borderId="6" xfId="0" applyNumberFormat="1" applyFont="1" applyFill="1" applyBorder="1" applyAlignment="1">
      <alignment horizontal="center" vertical="center"/>
    </xf>
    <xf numFmtId="164" fontId="0" fillId="3" borderId="7" xfId="0" applyNumberFormat="1" applyFont="1" applyFill="1" applyBorder="1" applyAlignment="1">
      <alignment horizontal="center" vertical="center"/>
    </xf>
    <xf numFmtId="164" fontId="0" fillId="3" borderId="8" xfId="0" applyNumberFormat="1" applyFont="1" applyFill="1" applyBorder="1" applyAlignment="1">
      <alignment horizontal="center" vertical="center"/>
    </xf>
    <xf numFmtId="164" fontId="0" fillId="3" borderId="10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 applyProtection="1">
      <alignment horizontal="center" vertical="center"/>
    </xf>
    <xf numFmtId="164" fontId="9" fillId="0" borderId="0" xfId="0" quotePrefix="1" applyNumberFormat="1" applyFont="1" applyFill="1" applyBorder="1" applyAlignment="1" applyProtection="1">
      <alignment horizontal="center" vertical="center"/>
    </xf>
    <xf numFmtId="164" fontId="9" fillId="0" borderId="0" xfId="0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4" fillId="4" borderId="0" xfId="0" applyFont="1" applyFill="1" applyBorder="1" applyAlignment="1" applyProtection="1">
      <alignment horizontal="center" vertical="center"/>
    </xf>
    <xf numFmtId="164" fontId="4" fillId="4" borderId="0" xfId="0" applyNumberFormat="1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164" fontId="4" fillId="3" borderId="1" xfId="0" applyNumberFormat="1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2" fontId="5" fillId="4" borderId="7" xfId="0" applyNumberFormat="1" applyFont="1" applyFill="1" applyBorder="1" applyAlignment="1" applyProtection="1">
      <alignment horizontal="center" vertical="center"/>
    </xf>
    <xf numFmtId="2" fontId="5" fillId="0" borderId="0" xfId="0" applyNumberFormat="1" applyFont="1" applyFill="1" applyBorder="1" applyAlignment="1" applyProtection="1">
      <alignment horizontal="center" vertical="center"/>
    </xf>
    <xf numFmtId="2" fontId="5" fillId="4" borderId="10" xfId="0" applyNumberFormat="1" applyFont="1" applyFill="1" applyBorder="1" applyAlignment="1" applyProtection="1">
      <alignment horizontal="center" vertical="center"/>
    </xf>
    <xf numFmtId="0" fontId="0" fillId="4" borderId="4" xfId="0" applyNumberFormat="1" applyFont="1" applyFill="1" applyBorder="1" applyAlignment="1">
      <alignment horizontal="center" vertical="center"/>
    </xf>
    <xf numFmtId="0" fontId="0" fillId="4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164" fontId="0" fillId="4" borderId="0" xfId="0" applyNumberFormat="1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 applyProtection="1">
      <alignment horizontal="center" vertical="center"/>
    </xf>
    <xf numFmtId="164" fontId="1" fillId="4" borderId="0" xfId="0" applyNumberFormat="1" applyFont="1" applyFill="1" applyBorder="1" applyAlignment="1" applyProtection="1">
      <alignment horizontal="center" vertical="center"/>
    </xf>
    <xf numFmtId="164" fontId="0" fillId="4" borderId="9" xfId="0" applyNumberFormat="1" applyFont="1" applyFill="1" applyBorder="1" applyAlignment="1">
      <alignment horizontal="center" vertical="center"/>
    </xf>
    <xf numFmtId="164" fontId="0" fillId="3" borderId="4" xfId="0" applyNumberFormat="1" applyFont="1" applyFill="1" applyBorder="1" applyAlignment="1">
      <alignment horizontal="center"/>
    </xf>
    <xf numFmtId="0" fontId="0" fillId="3" borderId="7" xfId="0" applyFont="1" applyFill="1" applyBorder="1" applyAlignment="1">
      <alignment horizontal="center"/>
    </xf>
    <xf numFmtId="0" fontId="0" fillId="3" borderId="10" xfId="0" applyFont="1" applyFill="1" applyBorder="1" applyAlignment="1">
      <alignment horizontal="center"/>
    </xf>
    <xf numFmtId="0" fontId="0" fillId="3" borderId="11" xfId="0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2" fontId="0" fillId="4" borderId="11" xfId="0" applyNumberFormat="1" applyFont="1" applyFill="1" applyBorder="1" applyAlignment="1">
      <alignment horizontal="center" vertical="center"/>
    </xf>
    <xf numFmtId="2" fontId="0" fillId="4" borderId="12" xfId="0" applyNumberFormat="1" applyFont="1" applyFill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4" fillId="4" borderId="3" xfId="0" applyFont="1" applyFill="1" applyBorder="1" applyAlignment="1" applyProtection="1">
      <alignment horizontal="center" vertical="center"/>
    </xf>
    <xf numFmtId="0" fontId="4" fillId="4" borderId="4" xfId="0" applyFont="1" applyFill="1" applyBorder="1" applyAlignment="1" applyProtection="1">
      <alignment horizontal="center" vertical="center"/>
    </xf>
    <xf numFmtId="0" fontId="4" fillId="4" borderId="5" xfId="0" applyFont="1" applyFill="1" applyBorder="1" applyAlignment="1" applyProtection="1">
      <alignment horizontal="center" vertical="center"/>
    </xf>
    <xf numFmtId="0" fontId="4" fillId="4" borderId="6" xfId="0" applyFont="1" applyFill="1" applyBorder="1" applyAlignment="1" applyProtection="1">
      <alignment horizontal="center" vertical="center"/>
    </xf>
    <xf numFmtId="0" fontId="4" fillId="4" borderId="7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7" fillId="4" borderId="0" xfId="0" applyFont="1" applyFill="1" applyBorder="1" applyAlignment="1" applyProtection="1">
      <alignment horizontal="center" vertical="center"/>
    </xf>
    <xf numFmtId="0" fontId="4" fillId="4" borderId="8" xfId="0" applyFont="1" applyFill="1" applyBorder="1" applyAlignment="1" applyProtection="1">
      <alignment horizontal="center" vertical="center"/>
    </xf>
    <xf numFmtId="0" fontId="4" fillId="4" borderId="9" xfId="0" applyFont="1" applyFill="1" applyBorder="1" applyAlignment="1" applyProtection="1">
      <alignment horizontal="center" vertical="center"/>
    </xf>
    <xf numFmtId="0" fontId="7" fillId="4" borderId="9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0" fillId="3" borderId="5" xfId="0" applyFont="1" applyFill="1" applyBorder="1" applyAlignment="1">
      <alignment horizontal="center"/>
    </xf>
    <xf numFmtId="164" fontId="10" fillId="4" borderId="0" xfId="0" quotePrefix="1" applyNumberFormat="1" applyFont="1" applyFill="1" applyBorder="1" applyAlignment="1" applyProtection="1">
      <alignment horizontal="center" vertical="center"/>
    </xf>
    <xf numFmtId="14" fontId="4" fillId="4" borderId="7" xfId="0" applyNumberFormat="1" applyFont="1" applyFill="1" applyBorder="1" applyAlignment="1" applyProtection="1">
      <alignment vertical="center"/>
    </xf>
    <xf numFmtId="0" fontId="4" fillId="4" borderId="7" xfId="0" applyFont="1" applyFill="1" applyBorder="1" applyAlignment="1" applyProtection="1">
      <alignment vertical="center" wrapText="1"/>
    </xf>
    <xf numFmtId="164" fontId="10" fillId="4" borderId="7" xfId="0" quotePrefix="1" applyNumberFormat="1" applyFont="1" applyFill="1" applyBorder="1" applyAlignment="1" applyProtection="1">
      <alignment vertical="center"/>
    </xf>
    <xf numFmtId="164" fontId="0" fillId="4" borderId="4" xfId="0" applyNumberFormat="1" applyFont="1" applyFill="1" applyBorder="1" applyAlignment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2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/>
    <xf numFmtId="164" fontId="10" fillId="0" borderId="0" xfId="0" quotePrefix="1" applyNumberFormat="1" applyFont="1" applyFill="1" applyBorder="1" applyAlignment="1" applyProtection="1">
      <alignment horizontal="center" vertical="center"/>
    </xf>
    <xf numFmtId="164" fontId="10" fillId="0" borderId="0" xfId="0" quotePrefix="1" applyNumberFormat="1" applyFont="1" applyFill="1" applyBorder="1" applyAlignment="1" applyProtection="1">
      <alignment vertical="center"/>
    </xf>
    <xf numFmtId="0" fontId="0" fillId="3" borderId="0" xfId="0" applyFont="1" applyFill="1"/>
    <xf numFmtId="2" fontId="0" fillId="0" borderId="0" xfId="0" applyNumberFormat="1" applyFont="1"/>
    <xf numFmtId="0" fontId="0" fillId="4" borderId="9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</xf>
    <xf numFmtId="14" fontId="4" fillId="0" borderId="0" xfId="0" applyNumberFormat="1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2" fontId="0" fillId="0" borderId="12" xfId="0" applyNumberFormat="1" applyFont="1" applyFill="1" applyBorder="1" applyAlignment="1">
      <alignment horizontal="center" vertical="center"/>
    </xf>
    <xf numFmtId="2" fontId="0" fillId="0" borderId="13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</xf>
    <xf numFmtId="164" fontId="10" fillId="3" borderId="1" xfId="0" quotePrefix="1" applyNumberFormat="1" applyFont="1" applyFill="1" applyBorder="1" applyAlignment="1" applyProtection="1">
      <alignment horizontal="center" vertical="center"/>
    </xf>
    <xf numFmtId="164" fontId="4" fillId="4" borderId="9" xfId="0" applyNumberFormat="1" applyFont="1" applyFill="1" applyBorder="1" applyAlignment="1" applyProtection="1">
      <alignment horizontal="center" wrapText="1"/>
    </xf>
    <xf numFmtId="0" fontId="12" fillId="5" borderId="1" xfId="1" applyFill="1" applyBorder="1" applyAlignment="1" applyProtection="1">
      <alignment horizontal="center" vertical="center"/>
    </xf>
    <xf numFmtId="0" fontId="5" fillId="5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164" fontId="10" fillId="3" borderId="11" xfId="0" quotePrefix="1" applyNumberFormat="1" applyFont="1" applyFill="1" applyBorder="1" applyAlignment="1" applyProtection="1">
      <alignment horizontal="center" vertical="center"/>
    </xf>
    <xf numFmtId="164" fontId="10" fillId="3" borderId="13" xfId="0" quotePrefix="1" applyNumberFormat="1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center" vertical="center" wrapText="1"/>
    </xf>
    <xf numFmtId="0" fontId="4" fillId="2" borderId="13" xfId="0" applyFont="1" applyFill="1" applyBorder="1" applyAlignment="1" applyProtection="1">
      <alignment horizontal="center" vertical="center" wrapText="1"/>
    </xf>
    <xf numFmtId="0" fontId="0" fillId="3" borderId="3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0" fillId="3" borderId="5" xfId="0" applyFont="1" applyFill="1" applyBorder="1" applyAlignment="1">
      <alignment horizontal="center"/>
    </xf>
    <xf numFmtId="0" fontId="0" fillId="3" borderId="11" xfId="0" applyFont="1" applyFill="1" applyBorder="1" applyAlignment="1">
      <alignment horizontal="center"/>
    </xf>
    <xf numFmtId="0" fontId="0" fillId="3" borderId="12" xfId="0" applyFont="1" applyFill="1" applyBorder="1" applyAlignment="1">
      <alignment horizontal="center"/>
    </xf>
    <xf numFmtId="0" fontId="0" fillId="3" borderId="13" xfId="0" applyFont="1" applyFill="1" applyBorder="1" applyAlignment="1">
      <alignment horizontal="center"/>
    </xf>
    <xf numFmtId="164" fontId="0" fillId="0" borderId="11" xfId="0" applyNumberFormat="1" applyFont="1" applyBorder="1" applyAlignment="1">
      <alignment horizontal="center"/>
    </xf>
    <xf numFmtId="164" fontId="0" fillId="0" borderId="12" xfId="0" applyNumberFormat="1" applyFont="1" applyBorder="1" applyAlignment="1">
      <alignment horizontal="center"/>
    </xf>
    <xf numFmtId="164" fontId="0" fillId="0" borderId="13" xfId="0" applyNumberFormat="1" applyFont="1" applyBorder="1" applyAlignment="1">
      <alignment horizontal="center"/>
    </xf>
    <xf numFmtId="164" fontId="0" fillId="3" borderId="11" xfId="0" applyNumberFormat="1" applyFont="1" applyFill="1" applyBorder="1" applyAlignment="1">
      <alignment horizontal="center" vertical="center"/>
    </xf>
    <xf numFmtId="164" fontId="0" fillId="3" borderId="12" xfId="0" applyNumberFormat="1" applyFont="1" applyFill="1" applyBorder="1" applyAlignment="1">
      <alignment horizontal="center" vertical="center"/>
    </xf>
    <xf numFmtId="164" fontId="0" fillId="3" borderId="13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 applyProtection="1">
      <alignment horizontal="center" vertical="center"/>
      <protection locked="0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ietspiegel-berechnen.de/giessen2024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8"/>
  <sheetViews>
    <sheetView tabSelected="1" workbookViewId="0">
      <selection activeCell="O6" sqref="O6"/>
    </sheetView>
  </sheetViews>
  <sheetFormatPr baseColWidth="10" defaultColWidth="9.140625" defaultRowHeight="16.5" x14ac:dyDescent="0.25"/>
  <cols>
    <col min="1" max="1" width="0.7109375" style="4" customWidth="1"/>
    <col min="2" max="2" width="15.7109375" style="4" customWidth="1"/>
    <col min="3" max="3" width="10.42578125" style="4" customWidth="1"/>
    <col min="4" max="4" width="13.28515625" style="4" customWidth="1"/>
    <col min="5" max="5" width="14.5703125" style="4" customWidth="1"/>
    <col min="6" max="7" width="15.7109375" style="4" customWidth="1"/>
    <col min="8" max="8" width="13.42578125" style="4" customWidth="1"/>
    <col min="9" max="9" width="13" style="4" customWidth="1"/>
    <col min="10" max="10" width="15.7109375" style="4" customWidth="1"/>
    <col min="11" max="11" width="0.7109375" style="4" customWidth="1"/>
    <col min="12" max="20" width="9.140625" style="4" customWidth="1"/>
    <col min="21" max="16384" width="9.140625" style="4"/>
  </cols>
  <sheetData>
    <row r="1" spans="1:17" ht="3.75" customHeight="1" x14ac:dyDescent="0.25">
      <c r="A1" s="45"/>
      <c r="B1" s="46"/>
      <c r="C1" s="46"/>
      <c r="D1" s="46"/>
      <c r="E1" s="46"/>
      <c r="F1" s="46"/>
      <c r="G1" s="46"/>
      <c r="H1" s="46"/>
      <c r="I1" s="46"/>
      <c r="J1" s="46"/>
      <c r="K1" s="47"/>
      <c r="L1" s="19"/>
      <c r="M1" s="23"/>
      <c r="N1" s="23"/>
      <c r="O1" s="23"/>
    </row>
    <row r="2" spans="1:17" ht="33.75" customHeight="1" x14ac:dyDescent="0.25">
      <c r="A2" s="48"/>
      <c r="B2" s="3" t="s">
        <v>0</v>
      </c>
      <c r="C2" s="88" t="s">
        <v>45</v>
      </c>
      <c r="D2" s="89"/>
      <c r="E2" s="90"/>
      <c r="F2" s="51"/>
      <c r="G2" s="51"/>
      <c r="H2" s="74"/>
      <c r="I2" s="76" t="s">
        <v>55</v>
      </c>
      <c r="J2" s="76"/>
      <c r="K2" s="49"/>
      <c r="L2" s="50"/>
      <c r="M2" s="50"/>
      <c r="N2" s="50"/>
      <c r="O2" s="50"/>
      <c r="P2" s="51"/>
      <c r="Q2" s="51"/>
    </row>
    <row r="3" spans="1:17" ht="28.5" customHeight="1" x14ac:dyDescent="0.25">
      <c r="A3" s="48"/>
      <c r="B3" s="5">
        <v>1</v>
      </c>
      <c r="C3" s="91" t="s">
        <v>52</v>
      </c>
      <c r="D3" s="92"/>
      <c r="E3" s="93"/>
      <c r="F3" s="74"/>
      <c r="G3" s="74"/>
      <c r="H3" s="74"/>
      <c r="I3" s="77"/>
      <c r="J3" s="77"/>
      <c r="K3" s="60"/>
      <c r="L3" s="50"/>
      <c r="M3" s="50"/>
      <c r="N3" s="50"/>
      <c r="O3" s="50"/>
      <c r="P3" s="51"/>
      <c r="Q3" s="51"/>
    </row>
    <row r="4" spans="1:17" s="64" customFormat="1" ht="6.75" customHeight="1" x14ac:dyDescent="0.25">
      <c r="A4" s="48"/>
      <c r="B4" s="112"/>
      <c r="C4" s="113"/>
      <c r="D4" s="113"/>
      <c r="E4" s="113"/>
      <c r="F4" s="74"/>
      <c r="G4" s="74"/>
      <c r="H4" s="74"/>
      <c r="I4" s="77"/>
      <c r="J4" s="77"/>
      <c r="K4" s="60"/>
      <c r="L4" s="50"/>
      <c r="M4" s="50"/>
      <c r="N4" s="50"/>
      <c r="O4" s="50"/>
      <c r="P4" s="51"/>
      <c r="Q4" s="51"/>
    </row>
    <row r="5" spans="1:17" s="64" customFormat="1" ht="28.5" customHeight="1" x14ac:dyDescent="0.25">
      <c r="A5" s="48"/>
      <c r="B5" s="114" t="s">
        <v>61</v>
      </c>
      <c r="C5" s="114"/>
      <c r="D5" s="114"/>
      <c r="E5" s="114"/>
      <c r="F5" s="114"/>
      <c r="G5" s="114"/>
      <c r="H5" s="114"/>
      <c r="I5" s="114"/>
      <c r="J5" s="114"/>
      <c r="K5" s="60"/>
      <c r="L5" s="50"/>
      <c r="M5" s="50"/>
      <c r="N5" s="50"/>
      <c r="O5" s="50"/>
      <c r="P5" s="51"/>
      <c r="Q5" s="51"/>
    </row>
    <row r="6" spans="1:17" s="64" customFormat="1" ht="18.75" customHeight="1" x14ac:dyDescent="0.25">
      <c r="A6" s="48"/>
      <c r="B6" s="115" t="s">
        <v>62</v>
      </c>
      <c r="C6" s="114"/>
      <c r="D6" s="114"/>
      <c r="E6" s="114"/>
      <c r="F6" s="114"/>
      <c r="G6" s="114"/>
      <c r="H6" s="114"/>
      <c r="I6" s="114"/>
      <c r="J6" s="114"/>
      <c r="K6" s="60"/>
      <c r="L6" s="50"/>
      <c r="M6" s="50"/>
      <c r="N6" s="50"/>
      <c r="O6" s="50"/>
      <c r="P6" s="51"/>
      <c r="Q6" s="51"/>
    </row>
    <row r="7" spans="1:17" ht="7.5" customHeight="1" x14ac:dyDescent="0.25">
      <c r="A7" s="48"/>
      <c r="B7" s="19"/>
      <c r="C7" s="19"/>
      <c r="D7" s="19"/>
      <c r="E7" s="19"/>
      <c r="F7" s="50"/>
      <c r="G7" s="50"/>
      <c r="H7" s="50"/>
      <c r="I7" s="50"/>
      <c r="J7" s="50"/>
      <c r="K7" s="49"/>
      <c r="L7" s="50"/>
      <c r="M7" s="50"/>
      <c r="N7" s="50"/>
      <c r="O7" s="50"/>
      <c r="P7" s="51"/>
      <c r="Q7" s="51"/>
    </row>
    <row r="8" spans="1:17" ht="83.25" customHeight="1" x14ac:dyDescent="0.25">
      <c r="A8" s="48"/>
      <c r="B8" s="80" t="s">
        <v>53</v>
      </c>
      <c r="C8" s="80"/>
      <c r="D8" s="98" t="s">
        <v>58</v>
      </c>
      <c r="E8" s="99"/>
      <c r="F8" s="75"/>
      <c r="G8" s="87" t="s">
        <v>59</v>
      </c>
      <c r="H8" s="87"/>
      <c r="I8" s="87"/>
      <c r="J8" s="87"/>
      <c r="K8" s="61"/>
      <c r="L8" s="50"/>
      <c r="M8" s="50"/>
      <c r="N8" s="50"/>
      <c r="O8" s="50"/>
      <c r="P8" s="51"/>
      <c r="Q8" s="51"/>
    </row>
    <row r="9" spans="1:17" ht="22.5" customHeight="1" x14ac:dyDescent="0.25">
      <c r="A9" s="48"/>
      <c r="B9" s="96" t="s">
        <v>1</v>
      </c>
      <c r="C9" s="97"/>
      <c r="D9" s="94">
        <f>IF($B$3=1,konfig!C4,IF($B$3=2,konfig!D4,IF($B$3=3,konfig!E4,IF($B$3=4,konfig!F4,IF($B$3=5,konfig!G4,IF($B$3=6,konfig!H4,IF($B$3=7,konfig!I4,IF($B$3=8,konfig!J4,IF($B$3=9,konfig!K4,IF($B$3=10,konfig!L4,"leer"))))))))))</f>
        <v>115</v>
      </c>
      <c r="E9" s="95"/>
      <c r="F9" s="69"/>
      <c r="G9" s="85" t="s">
        <v>60</v>
      </c>
      <c r="H9" s="86"/>
      <c r="I9" s="86"/>
      <c r="J9" s="86"/>
      <c r="K9" s="62"/>
      <c r="L9" s="50"/>
      <c r="M9" s="25"/>
      <c r="N9" s="25"/>
      <c r="O9" s="25"/>
      <c r="P9" s="51"/>
      <c r="Q9" s="51"/>
    </row>
    <row r="10" spans="1:17" s="64" customFormat="1" ht="6.75" customHeight="1" x14ac:dyDescent="0.25">
      <c r="A10" s="48"/>
      <c r="B10" s="1"/>
      <c r="C10" s="1"/>
      <c r="D10" s="69"/>
      <c r="E10" s="69"/>
      <c r="F10" s="59"/>
      <c r="G10" s="1"/>
      <c r="H10" s="1"/>
      <c r="I10" s="70"/>
      <c r="J10" s="70"/>
      <c r="K10" s="62"/>
      <c r="L10" s="50"/>
      <c r="M10" s="25"/>
      <c r="N10" s="25"/>
      <c r="O10" s="25"/>
      <c r="P10" s="51"/>
      <c r="Q10" s="51"/>
    </row>
    <row r="11" spans="1:17" s="64" customFormat="1" ht="6.75" customHeight="1" x14ac:dyDescent="0.25">
      <c r="A11" s="48"/>
      <c r="B11" s="1"/>
      <c r="C11" s="1"/>
      <c r="D11" s="69"/>
      <c r="E11" s="69"/>
      <c r="F11" s="59"/>
      <c r="G11" s="1"/>
      <c r="H11" s="1"/>
      <c r="I11" s="70"/>
      <c r="J11" s="70"/>
      <c r="K11" s="62"/>
      <c r="L11" s="50"/>
      <c r="M11" s="25"/>
      <c r="N11" s="25"/>
      <c r="O11" s="25"/>
      <c r="P11" s="51"/>
      <c r="Q11" s="51"/>
    </row>
    <row r="12" spans="1:17" s="64" customFormat="1" ht="6.75" customHeight="1" x14ac:dyDescent="0.25">
      <c r="A12" s="48"/>
      <c r="B12" s="1"/>
      <c r="C12" s="1"/>
      <c r="D12" s="69"/>
      <c r="E12" s="69"/>
      <c r="F12" s="59"/>
      <c r="G12" s="1"/>
      <c r="H12" s="1"/>
      <c r="I12" s="70"/>
      <c r="J12" s="70"/>
      <c r="K12" s="62"/>
      <c r="L12" s="50"/>
      <c r="M12" s="25"/>
      <c r="N12" s="25"/>
      <c r="O12" s="25"/>
      <c r="P12" s="51"/>
      <c r="Q12" s="51"/>
    </row>
    <row r="13" spans="1:17" s="51" customFormat="1" ht="70.5" customHeight="1" x14ac:dyDescent="0.25">
      <c r="A13" s="48"/>
      <c r="B13" s="80" t="s">
        <v>53</v>
      </c>
      <c r="C13" s="80"/>
      <c r="D13" s="81" t="s">
        <v>44</v>
      </c>
      <c r="E13" s="81"/>
      <c r="F13" s="20"/>
      <c r="G13" s="80" t="s">
        <v>53</v>
      </c>
      <c r="H13" s="80"/>
      <c r="I13" s="81" t="s">
        <v>44</v>
      </c>
      <c r="J13" s="81"/>
      <c r="K13" s="62"/>
      <c r="L13" s="50"/>
      <c r="M13" s="50"/>
      <c r="N13" s="50"/>
      <c r="O13" s="50"/>
    </row>
    <row r="14" spans="1:17" ht="22.5" customHeight="1" x14ac:dyDescent="0.25">
      <c r="A14" s="48"/>
      <c r="B14" s="82" t="s">
        <v>56</v>
      </c>
      <c r="C14" s="82"/>
      <c r="D14" s="83">
        <f>VLOOKUP(B14,konfig!$B$6:$L$22,Anzeigeblatt!$B$3+1,FALSE)</f>
        <v>469.92</v>
      </c>
      <c r="E14" s="83"/>
      <c r="F14" s="59"/>
      <c r="G14" s="82" t="s">
        <v>11</v>
      </c>
      <c r="H14" s="82"/>
      <c r="I14" s="83">
        <f>VLOOKUP(G14,konfig!$B$6:$L$22,Anzeigeblatt!$B$3+1,FALSE)</f>
        <v>469.92</v>
      </c>
      <c r="J14" s="83"/>
      <c r="K14" s="62"/>
      <c r="L14" s="25"/>
      <c r="M14" s="50"/>
      <c r="N14" s="50"/>
      <c r="O14" s="50"/>
      <c r="P14" s="51"/>
      <c r="Q14" s="51"/>
    </row>
    <row r="15" spans="1:17" ht="22.5" customHeight="1" x14ac:dyDescent="0.25">
      <c r="A15" s="48"/>
      <c r="B15" s="82" t="s">
        <v>2</v>
      </c>
      <c r="C15" s="82"/>
      <c r="D15" s="83">
        <f>VLOOKUP(B15,konfig!$B$6:$L$22,Anzeigeblatt!$B$3+1,FALSE)</f>
        <v>522.72</v>
      </c>
      <c r="E15" s="83"/>
      <c r="F15" s="59"/>
      <c r="G15" s="82" t="s">
        <v>12</v>
      </c>
      <c r="H15" s="82"/>
      <c r="I15" s="83">
        <f>VLOOKUP(G15,konfig!$B$6:$L$22,Anzeigeblatt!$B$3+1,FALSE)</f>
        <v>522.72</v>
      </c>
      <c r="J15" s="83"/>
      <c r="K15" s="62"/>
      <c r="L15" s="25"/>
      <c r="M15" s="25"/>
      <c r="N15" s="25"/>
      <c r="O15" s="25"/>
      <c r="P15" s="51"/>
      <c r="Q15" s="51"/>
    </row>
    <row r="16" spans="1:17" ht="22.5" customHeight="1" x14ac:dyDescent="0.25">
      <c r="A16" s="48"/>
      <c r="B16" s="82" t="s">
        <v>3</v>
      </c>
      <c r="C16" s="82"/>
      <c r="D16" s="83">
        <f>VLOOKUP(B16,konfig!$B$6:$L$22,Anzeigeblatt!$B$3+1,FALSE)</f>
        <v>522.72</v>
      </c>
      <c r="E16" s="83"/>
      <c r="F16" s="59"/>
      <c r="G16" s="82" t="s">
        <v>5</v>
      </c>
      <c r="H16" s="82"/>
      <c r="I16" s="83">
        <f>VLOOKUP(G16,konfig!$B$6:$L$22,Anzeigeblatt!$B$3+1,FALSE)</f>
        <v>522.72</v>
      </c>
      <c r="J16" s="83"/>
      <c r="K16" s="62"/>
      <c r="L16" s="25"/>
      <c r="M16" s="25"/>
      <c r="N16" s="25"/>
      <c r="O16" s="25"/>
      <c r="P16" s="51"/>
      <c r="Q16" s="51"/>
    </row>
    <row r="17" spans="1:17" ht="22.5" customHeight="1" x14ac:dyDescent="0.25">
      <c r="A17" s="48"/>
      <c r="B17" s="82" t="s">
        <v>9</v>
      </c>
      <c r="C17" s="82"/>
      <c r="D17" s="83">
        <f>VLOOKUP(B17,konfig!$B$6:$L$22,Anzeigeblatt!$B$3+1,FALSE)</f>
        <v>469.92</v>
      </c>
      <c r="E17" s="83"/>
      <c r="F17" s="59"/>
      <c r="G17" s="82" t="s">
        <v>13</v>
      </c>
      <c r="H17" s="82"/>
      <c r="I17" s="83">
        <f>VLOOKUP(G17,konfig!$B$6:$L$22,Anzeigeblatt!$B$3+1,FALSE)</f>
        <v>469.92</v>
      </c>
      <c r="J17" s="83"/>
      <c r="K17" s="24"/>
      <c r="L17" s="25"/>
      <c r="M17" s="25"/>
      <c r="N17" s="25"/>
      <c r="O17" s="25"/>
      <c r="P17" s="51"/>
      <c r="Q17" s="51"/>
    </row>
    <row r="18" spans="1:17" ht="22.5" customHeight="1" x14ac:dyDescent="0.25">
      <c r="A18" s="48"/>
      <c r="B18" s="82" t="s">
        <v>15</v>
      </c>
      <c r="C18" s="82"/>
      <c r="D18" s="83">
        <f>VLOOKUP(B18,konfig!$B$6:$L$22,Anzeigeblatt!$B$3+1,FALSE)</f>
        <v>418.22</v>
      </c>
      <c r="E18" s="83"/>
      <c r="F18" s="59"/>
      <c r="G18" s="82" t="s">
        <v>6</v>
      </c>
      <c r="H18" s="82"/>
      <c r="I18" s="83">
        <f>VLOOKUP(G18,konfig!$B$6:$L$22,Anzeigeblatt!$B$3+1,FALSE)</f>
        <v>469.92</v>
      </c>
      <c r="J18" s="83"/>
      <c r="K18" s="62"/>
      <c r="L18" s="25"/>
      <c r="M18" s="25"/>
      <c r="N18" s="25"/>
      <c r="O18" s="25"/>
      <c r="P18" s="51"/>
      <c r="Q18" s="51"/>
    </row>
    <row r="19" spans="1:17" ht="22.5" customHeight="1" x14ac:dyDescent="0.25">
      <c r="A19" s="48"/>
      <c r="B19" s="82" t="s">
        <v>10</v>
      </c>
      <c r="C19" s="82"/>
      <c r="D19" s="83">
        <f>VLOOKUP(B19,konfig!$B$6:$L$22,Anzeigeblatt!$B$3+1,FALSE)</f>
        <v>469.92</v>
      </c>
      <c r="E19" s="83"/>
      <c r="F19" s="59"/>
      <c r="G19" s="82" t="s">
        <v>7</v>
      </c>
      <c r="H19" s="82"/>
      <c r="I19" s="83">
        <f>VLOOKUP(G19,konfig!$B$6:$L$22,Anzeigeblatt!$B$3+1,FALSE)</f>
        <v>469.92</v>
      </c>
      <c r="J19" s="83"/>
      <c r="K19" s="62"/>
      <c r="L19" s="25"/>
      <c r="M19" s="25"/>
      <c r="N19" s="25"/>
      <c r="O19" s="25"/>
      <c r="P19" s="51"/>
      <c r="Q19" s="51"/>
    </row>
    <row r="20" spans="1:17" ht="22.5" customHeight="1" x14ac:dyDescent="0.25">
      <c r="A20" s="48"/>
      <c r="B20" s="82" t="s">
        <v>16</v>
      </c>
      <c r="C20" s="82"/>
      <c r="D20" s="83">
        <f>VLOOKUP(B20,konfig!$B$6:$L$22,Anzeigeblatt!$B$3+1,FALSE)</f>
        <v>469.92</v>
      </c>
      <c r="E20" s="83"/>
      <c r="F20" s="59"/>
      <c r="G20" s="82" t="s">
        <v>8</v>
      </c>
      <c r="H20" s="82"/>
      <c r="I20" s="83">
        <f>VLOOKUP(G20,konfig!$B$6:$L$22,Anzeigeblatt!$B$3+1,FALSE)</f>
        <v>469.92</v>
      </c>
      <c r="J20" s="83"/>
      <c r="K20" s="62"/>
      <c r="L20" s="25"/>
      <c r="M20" s="25"/>
      <c r="N20" s="25"/>
      <c r="O20" s="25"/>
      <c r="P20" s="51"/>
      <c r="Q20" s="51"/>
    </row>
    <row r="21" spans="1:17" ht="22.5" customHeight="1" x14ac:dyDescent="0.25">
      <c r="A21" s="48"/>
      <c r="B21" s="82" t="s">
        <v>4</v>
      </c>
      <c r="C21" s="82"/>
      <c r="D21" s="83">
        <f>VLOOKUP(B21,konfig!$B$6:$L$22,Anzeigeblatt!$B$3+1,FALSE)</f>
        <v>469.92</v>
      </c>
      <c r="E21" s="83"/>
      <c r="F21" s="59"/>
      <c r="G21" s="82" t="s">
        <v>14</v>
      </c>
      <c r="H21" s="82"/>
      <c r="I21" s="83">
        <f>VLOOKUP(G21,konfig!$B$6:$L$22,Anzeigeblatt!$B$3+1,FALSE)</f>
        <v>522.72</v>
      </c>
      <c r="J21" s="83"/>
      <c r="K21" s="62"/>
      <c r="L21" s="25"/>
      <c r="M21" s="25"/>
      <c r="N21" s="25"/>
      <c r="O21" s="25"/>
      <c r="P21" s="51"/>
      <c r="Q21" s="51"/>
    </row>
    <row r="22" spans="1:17" ht="22.5" customHeight="1" x14ac:dyDescent="0.25">
      <c r="A22" s="48"/>
      <c r="B22" s="82" t="s">
        <v>17</v>
      </c>
      <c r="C22" s="82"/>
      <c r="D22" s="83">
        <f>VLOOKUP(B22,konfig!$B$6:$L$22,Anzeigeblatt!$B$3+1,FALSE)</f>
        <v>469.92</v>
      </c>
      <c r="E22" s="83"/>
      <c r="F22" s="59"/>
      <c r="G22" s="20"/>
      <c r="H22" s="20"/>
      <c r="I22" s="19"/>
      <c r="J22" s="19"/>
      <c r="K22" s="24"/>
      <c r="L22" s="25"/>
      <c r="M22" s="25"/>
      <c r="N22" s="25"/>
      <c r="O22" s="25"/>
      <c r="P22" s="51"/>
      <c r="Q22" s="51"/>
    </row>
    <row r="23" spans="1:17" ht="34.5" customHeight="1" x14ac:dyDescent="0.3">
      <c r="A23" s="48"/>
      <c r="B23" s="19"/>
      <c r="C23" s="19"/>
      <c r="D23" s="19"/>
      <c r="E23" s="84" t="s">
        <v>54</v>
      </c>
      <c r="F23" s="84"/>
      <c r="G23" s="20"/>
      <c r="H23" s="20"/>
      <c r="I23" s="52"/>
      <c r="J23" s="19"/>
      <c r="K23" s="24"/>
      <c r="L23" s="25"/>
      <c r="M23" s="25"/>
      <c r="N23" s="25"/>
      <c r="O23" s="25"/>
      <c r="P23" s="51"/>
      <c r="Q23" s="51"/>
    </row>
    <row r="24" spans="1:17" ht="33" x14ac:dyDescent="0.25">
      <c r="A24" s="48"/>
      <c r="B24" s="21" t="s">
        <v>31</v>
      </c>
      <c r="C24" s="21" t="s">
        <v>18</v>
      </c>
      <c r="D24" s="21" t="s">
        <v>30</v>
      </c>
      <c r="E24" s="21" t="s">
        <v>32</v>
      </c>
      <c r="F24" s="57" t="s">
        <v>50</v>
      </c>
      <c r="G24" s="21" t="s">
        <v>33</v>
      </c>
      <c r="H24" s="21" t="s">
        <v>36</v>
      </c>
      <c r="I24" s="21" t="s">
        <v>34</v>
      </c>
      <c r="J24" s="19"/>
      <c r="K24" s="49"/>
      <c r="L24" s="25"/>
      <c r="M24" s="25"/>
      <c r="N24" s="25"/>
      <c r="O24" s="25"/>
      <c r="P24" s="51"/>
      <c r="Q24" s="51"/>
    </row>
    <row r="25" spans="1:17" ht="22.5" customHeight="1" x14ac:dyDescent="0.25">
      <c r="A25" s="48"/>
      <c r="B25" s="22">
        <f>konfig!K30</f>
        <v>135.5</v>
      </c>
      <c r="C25" s="22">
        <f>konfig!K28</f>
        <v>109.00000000000001</v>
      </c>
      <c r="D25" s="22">
        <f>konfig!K29</f>
        <v>97</v>
      </c>
      <c r="E25" s="22">
        <f>konfig!K31</f>
        <v>95</v>
      </c>
      <c r="F25" s="22">
        <f>konfig!K35</f>
        <v>88</v>
      </c>
      <c r="G25" s="22">
        <f>konfig!K32</f>
        <v>209</v>
      </c>
      <c r="H25" s="22">
        <f>konfig!K33</f>
        <v>90.5</v>
      </c>
      <c r="I25" s="22">
        <f>konfig!K34</f>
        <v>62</v>
      </c>
      <c r="J25" s="19"/>
      <c r="K25" s="49"/>
      <c r="L25" s="25"/>
      <c r="M25" s="25"/>
      <c r="N25" s="25"/>
      <c r="O25" s="25"/>
      <c r="P25" s="51"/>
      <c r="Q25" s="51"/>
    </row>
    <row r="26" spans="1:17" ht="3.75" customHeight="1" x14ac:dyDescent="0.25">
      <c r="A26" s="53"/>
      <c r="B26" s="54"/>
      <c r="C26" s="54"/>
      <c r="D26" s="54"/>
      <c r="E26" s="54"/>
      <c r="F26" s="54"/>
      <c r="G26" s="54"/>
      <c r="H26" s="54"/>
      <c r="I26" s="55"/>
      <c r="J26" s="54"/>
      <c r="K26" s="26"/>
      <c r="L26" s="25"/>
      <c r="M26" s="25"/>
      <c r="N26" s="25"/>
      <c r="O26" s="25"/>
      <c r="P26" s="51"/>
      <c r="Q26" s="51"/>
    </row>
    <row r="27" spans="1:17" ht="22.5" customHeight="1" x14ac:dyDescent="0.25">
      <c r="I27" s="56"/>
      <c r="K27" s="25"/>
      <c r="L27" s="25"/>
      <c r="M27" s="25"/>
      <c r="N27" s="25"/>
      <c r="O27" s="25"/>
      <c r="P27" s="51"/>
      <c r="Q27" s="51"/>
    </row>
    <row r="28" spans="1:17" ht="22.5" customHeight="1" x14ac:dyDescent="0.25">
      <c r="E28" s="14"/>
      <c r="F28" s="14"/>
      <c r="G28" s="14"/>
      <c r="H28" s="14"/>
      <c r="I28" s="56"/>
      <c r="K28" s="2"/>
      <c r="L28" s="2"/>
      <c r="M28" s="2"/>
      <c r="N28" s="2"/>
      <c r="O28" s="2"/>
      <c r="P28" s="51"/>
      <c r="Q28" s="51"/>
    </row>
    <row r="29" spans="1:17" s="51" customFormat="1" ht="7.5" customHeight="1" x14ac:dyDescent="0.25">
      <c r="B29" s="1"/>
      <c r="C29" s="15"/>
      <c r="D29" s="16"/>
      <c r="E29" s="14"/>
      <c r="F29" s="14"/>
      <c r="G29" s="14"/>
      <c r="H29" s="14"/>
      <c r="K29" s="2"/>
      <c r="L29" s="2"/>
      <c r="M29" s="2"/>
      <c r="N29" s="2"/>
      <c r="O29" s="2"/>
    </row>
    <row r="30" spans="1:17" ht="22.5" customHeight="1" x14ac:dyDescent="0.25">
      <c r="E30" s="14"/>
      <c r="F30" s="14"/>
      <c r="G30" s="14"/>
      <c r="H30" s="14"/>
      <c r="K30" s="2"/>
      <c r="L30" s="2"/>
      <c r="M30" s="2"/>
      <c r="N30" s="2"/>
      <c r="O30" s="2"/>
      <c r="P30" s="51"/>
      <c r="Q30" s="51"/>
    </row>
    <row r="31" spans="1:17" ht="22.5" customHeight="1" x14ac:dyDescent="0.25">
      <c r="E31" s="14"/>
      <c r="F31" s="14"/>
      <c r="G31" s="14"/>
      <c r="H31" s="14"/>
      <c r="K31" s="2"/>
      <c r="L31" s="2"/>
      <c r="M31" s="2"/>
      <c r="N31" s="2"/>
      <c r="O31" s="2"/>
      <c r="P31" s="51"/>
      <c r="Q31" s="51"/>
    </row>
    <row r="32" spans="1:17" ht="22.5" customHeight="1" x14ac:dyDescent="0.25">
      <c r="E32" s="14"/>
      <c r="F32" s="14"/>
      <c r="G32" s="14"/>
      <c r="H32" s="14"/>
      <c r="K32" s="2"/>
      <c r="L32" s="2"/>
      <c r="M32" s="2"/>
      <c r="N32" s="2"/>
      <c r="O32" s="2"/>
    </row>
    <row r="33" spans="5:15" ht="22.5" customHeight="1" x14ac:dyDescent="0.25">
      <c r="E33" s="14"/>
      <c r="F33" s="14"/>
      <c r="G33" s="14"/>
      <c r="H33" s="14"/>
      <c r="K33" s="2"/>
      <c r="L33" s="2"/>
      <c r="M33" s="2"/>
      <c r="N33" s="2"/>
      <c r="O33" s="2"/>
    </row>
    <row r="34" spans="5:15" ht="7.5" customHeight="1" x14ac:dyDescent="0.25"/>
    <row r="35" spans="5:15" ht="22.5" customHeight="1" x14ac:dyDescent="0.25"/>
    <row r="36" spans="5:15" ht="22.5" customHeight="1" x14ac:dyDescent="0.25"/>
    <row r="37" spans="5:15" ht="22.5" customHeight="1" x14ac:dyDescent="0.25"/>
    <row r="38" spans="5:15" ht="22.5" customHeight="1" x14ac:dyDescent="0.25"/>
  </sheetData>
  <sheetProtection selectLockedCells="1"/>
  <mergeCells count="49">
    <mergeCell ref="B17:C17"/>
    <mergeCell ref="B8:C8"/>
    <mergeCell ref="B5:J5"/>
    <mergeCell ref="B6:J6"/>
    <mergeCell ref="B18:C18"/>
    <mergeCell ref="B19:C19"/>
    <mergeCell ref="B20:C20"/>
    <mergeCell ref="B21:C21"/>
    <mergeCell ref="B22:C22"/>
    <mergeCell ref="C2:E2"/>
    <mergeCell ref="C3:E3"/>
    <mergeCell ref="B14:C14"/>
    <mergeCell ref="B15:C15"/>
    <mergeCell ref="B16:C16"/>
    <mergeCell ref="D9:E9"/>
    <mergeCell ref="B9:C9"/>
    <mergeCell ref="D8:E8"/>
    <mergeCell ref="G9:J9"/>
    <mergeCell ref="G13:H13"/>
    <mergeCell ref="G14:H14"/>
    <mergeCell ref="G15:H15"/>
    <mergeCell ref="G8:J8"/>
    <mergeCell ref="I17:J17"/>
    <mergeCell ref="I18:J18"/>
    <mergeCell ref="I19:J19"/>
    <mergeCell ref="I20:J20"/>
    <mergeCell ref="I21:J21"/>
    <mergeCell ref="E23:F23"/>
    <mergeCell ref="G16:H16"/>
    <mergeCell ref="G18:H18"/>
    <mergeCell ref="G19:H19"/>
    <mergeCell ref="G20:H20"/>
    <mergeCell ref="D22:E22"/>
    <mergeCell ref="B13:C13"/>
    <mergeCell ref="D13:E13"/>
    <mergeCell ref="I13:J13"/>
    <mergeCell ref="G17:H17"/>
    <mergeCell ref="G21:H21"/>
    <mergeCell ref="D14:E14"/>
    <mergeCell ref="D15:E15"/>
    <mergeCell ref="D16:E16"/>
    <mergeCell ref="D17:E17"/>
    <mergeCell ref="D18:E18"/>
    <mergeCell ref="D19:E19"/>
    <mergeCell ref="D20:E20"/>
    <mergeCell ref="D21:E21"/>
    <mergeCell ref="I14:J14"/>
    <mergeCell ref="I15:J15"/>
    <mergeCell ref="I16:J16"/>
  </mergeCells>
  <dataValidations count="2">
    <dataValidation type="list" allowBlank="1" showInputMessage="1" showErrorMessage="1" sqref="B3" xr:uid="{00000000-0002-0000-0000-000000000000}">
      <formula1>"1,2,3,4,5,6,7,8,9,10"</formula1>
    </dataValidation>
    <dataValidation type="list" showInputMessage="1" showErrorMessage="1" sqref="C3:F3 G3:H4" xr:uid="{00000000-0002-0000-0000-000001000000}">
      <formula1>"zentral, dezentral (z.B. Boiler)"</formula1>
    </dataValidation>
  </dataValidations>
  <hyperlinks>
    <hyperlink ref="G9" r:id="rId1" xr:uid="{12F9A89C-11F6-421F-878E-5F88861678CF}"/>
  </hyperlinks>
  <pageMargins left="0.25" right="0.25" top="0.75" bottom="0.75" header="0.3" footer="0.3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P41"/>
  <sheetViews>
    <sheetView zoomScale="80" zoomScaleNormal="80" workbookViewId="0">
      <selection activeCell="G12" sqref="G12"/>
    </sheetView>
  </sheetViews>
  <sheetFormatPr baseColWidth="10" defaultRowHeight="15" x14ac:dyDescent="0.25"/>
  <cols>
    <col min="1" max="1" width="11.42578125" style="6"/>
    <col min="2" max="2" width="20.5703125" style="6" bestFit="1" customWidth="1"/>
    <col min="3" max="12" width="12.85546875" style="6" customWidth="1"/>
    <col min="13" max="16384" width="11.42578125" style="6"/>
  </cols>
  <sheetData>
    <row r="2" spans="2:14" x14ac:dyDescent="0.25">
      <c r="B2" s="18" t="s">
        <v>0</v>
      </c>
      <c r="C2" s="38">
        <v>1</v>
      </c>
      <c r="D2" s="38">
        <v>2</v>
      </c>
      <c r="E2" s="38">
        <v>3</v>
      </c>
      <c r="F2" s="38">
        <v>4</v>
      </c>
      <c r="G2" s="38">
        <v>5</v>
      </c>
      <c r="H2" s="38">
        <v>6</v>
      </c>
      <c r="I2" s="38">
        <v>7</v>
      </c>
      <c r="J2" s="38">
        <v>8</v>
      </c>
      <c r="K2" s="38">
        <v>9</v>
      </c>
      <c r="L2" s="39">
        <v>10</v>
      </c>
      <c r="N2" s="71" t="s">
        <v>57</v>
      </c>
    </row>
    <row r="3" spans="2:14" x14ac:dyDescent="0.25">
      <c r="B3" s="40"/>
      <c r="C3" s="41"/>
      <c r="D3" s="41"/>
      <c r="E3" s="41"/>
      <c r="F3" s="41"/>
      <c r="G3" s="41"/>
      <c r="H3" s="41"/>
      <c r="I3" s="41"/>
      <c r="J3" s="41"/>
      <c r="K3" s="41"/>
      <c r="L3" s="41"/>
      <c r="M3" s="7"/>
    </row>
    <row r="4" spans="2:14" x14ac:dyDescent="0.25">
      <c r="B4" s="17" t="s">
        <v>1</v>
      </c>
      <c r="C4" s="42">
        <v>115</v>
      </c>
      <c r="D4" s="43">
        <v>124.2</v>
      </c>
      <c r="E4" s="43">
        <v>142.5</v>
      </c>
      <c r="F4" s="43">
        <f>1.96*87</f>
        <v>170.52</v>
      </c>
      <c r="G4" s="43">
        <f>1.7*99</f>
        <v>168.29999999999998</v>
      </c>
      <c r="H4" s="78">
        <f>G4+$N4</f>
        <v>188.7</v>
      </c>
      <c r="I4" s="78">
        <f t="shared" ref="I4:L6" si="0">H4+$N4</f>
        <v>209.1</v>
      </c>
      <c r="J4" s="78">
        <f t="shared" si="0"/>
        <v>229.5</v>
      </c>
      <c r="K4" s="78">
        <f t="shared" si="0"/>
        <v>249.9</v>
      </c>
      <c r="L4" s="79">
        <f t="shared" si="0"/>
        <v>270.3</v>
      </c>
      <c r="N4" s="72">
        <f>G4/$C$32*12</f>
        <v>20.399999999999999</v>
      </c>
    </row>
    <row r="5" spans="2:14" x14ac:dyDescent="0.25">
      <c r="B5" s="66"/>
      <c r="C5" s="44"/>
      <c r="D5" s="44"/>
      <c r="E5" s="44"/>
      <c r="F5" s="44"/>
      <c r="G5" s="44"/>
      <c r="H5" s="44"/>
      <c r="I5" s="44"/>
      <c r="J5" s="44"/>
      <c r="K5" s="44"/>
      <c r="L5" s="44"/>
      <c r="N5" s="72"/>
    </row>
    <row r="6" spans="2:14" x14ac:dyDescent="0.25">
      <c r="B6" s="65" t="s">
        <v>56</v>
      </c>
      <c r="C6" s="67">
        <v>469.92</v>
      </c>
      <c r="D6" s="67">
        <v>569.58000000000004</v>
      </c>
      <c r="E6" s="67">
        <v>678.26</v>
      </c>
      <c r="F6" s="67">
        <v>792.44</v>
      </c>
      <c r="G6" s="67">
        <v>903.32</v>
      </c>
      <c r="H6" s="67">
        <f>G6+$N6</f>
        <v>1012.8133333333334</v>
      </c>
      <c r="I6" s="67">
        <f t="shared" si="0"/>
        <v>1122.3066666666668</v>
      </c>
      <c r="J6" s="67">
        <f t="shared" si="0"/>
        <v>1231.8000000000002</v>
      </c>
      <c r="K6" s="67">
        <f t="shared" si="0"/>
        <v>1341.2933333333335</v>
      </c>
      <c r="L6" s="67">
        <f t="shared" si="0"/>
        <v>1450.7866666666669</v>
      </c>
      <c r="N6" s="72">
        <f t="shared" ref="N6:N22" si="1">G6/$C$32*12</f>
        <v>109.49333333333334</v>
      </c>
    </row>
    <row r="7" spans="2:14" x14ac:dyDescent="0.25">
      <c r="B7" s="65" t="s">
        <v>2</v>
      </c>
      <c r="C7" s="67">
        <v>522.72</v>
      </c>
      <c r="D7" s="67">
        <v>633.38</v>
      </c>
      <c r="E7" s="67">
        <v>755.26</v>
      </c>
      <c r="F7" s="67">
        <v>880.44</v>
      </c>
      <c r="G7" s="67">
        <v>1005.62</v>
      </c>
      <c r="H7" s="67">
        <f t="shared" ref="H7:L7" si="2">G7+$N7</f>
        <v>1127.5133333333333</v>
      </c>
      <c r="I7" s="67">
        <f t="shared" si="2"/>
        <v>1249.4066666666668</v>
      </c>
      <c r="J7" s="67">
        <f t="shared" si="2"/>
        <v>1371.3000000000002</v>
      </c>
      <c r="K7" s="67">
        <f t="shared" si="2"/>
        <v>1493.1933333333336</v>
      </c>
      <c r="L7" s="67">
        <f t="shared" si="2"/>
        <v>1615.086666666667</v>
      </c>
      <c r="N7" s="72">
        <f t="shared" si="1"/>
        <v>121.89333333333333</v>
      </c>
    </row>
    <row r="8" spans="2:14" x14ac:dyDescent="0.25">
      <c r="B8" s="65" t="s">
        <v>3</v>
      </c>
      <c r="C8" s="67">
        <v>522.72</v>
      </c>
      <c r="D8" s="67">
        <v>633.38</v>
      </c>
      <c r="E8" s="67">
        <v>755.26</v>
      </c>
      <c r="F8" s="67">
        <v>880.44</v>
      </c>
      <c r="G8" s="67">
        <v>1005.62</v>
      </c>
      <c r="H8" s="67">
        <f t="shared" ref="H8:L8" si="3">G8+$N8</f>
        <v>1127.5133333333333</v>
      </c>
      <c r="I8" s="67">
        <f t="shared" si="3"/>
        <v>1249.4066666666668</v>
      </c>
      <c r="J8" s="67">
        <f t="shared" si="3"/>
        <v>1371.3000000000002</v>
      </c>
      <c r="K8" s="67">
        <f t="shared" si="3"/>
        <v>1493.1933333333336</v>
      </c>
      <c r="L8" s="67">
        <f t="shared" si="3"/>
        <v>1615.086666666667</v>
      </c>
      <c r="N8" s="72">
        <f t="shared" si="1"/>
        <v>121.89333333333333</v>
      </c>
    </row>
    <row r="9" spans="2:14" x14ac:dyDescent="0.25">
      <c r="B9" s="65" t="s">
        <v>9</v>
      </c>
      <c r="C9" s="67">
        <v>469.92</v>
      </c>
      <c r="D9" s="67">
        <v>569.58000000000004</v>
      </c>
      <c r="E9" s="67">
        <v>678.26</v>
      </c>
      <c r="F9" s="67">
        <v>792.44</v>
      </c>
      <c r="G9" s="67">
        <v>903.32</v>
      </c>
      <c r="H9" s="67">
        <f t="shared" ref="H9:L9" si="4">G9+$N9</f>
        <v>1012.8133333333334</v>
      </c>
      <c r="I9" s="67">
        <f t="shared" si="4"/>
        <v>1122.3066666666668</v>
      </c>
      <c r="J9" s="67">
        <f t="shared" si="4"/>
        <v>1231.8000000000002</v>
      </c>
      <c r="K9" s="67">
        <f t="shared" si="4"/>
        <v>1341.2933333333335</v>
      </c>
      <c r="L9" s="67">
        <f t="shared" si="4"/>
        <v>1450.7866666666669</v>
      </c>
      <c r="N9" s="72">
        <f t="shared" si="1"/>
        <v>109.49333333333334</v>
      </c>
    </row>
    <row r="10" spans="2:14" x14ac:dyDescent="0.25">
      <c r="B10" s="65" t="s">
        <v>15</v>
      </c>
      <c r="C10" s="67">
        <v>418.22</v>
      </c>
      <c r="D10" s="67">
        <v>507.98</v>
      </c>
      <c r="E10" s="67">
        <v>605.66</v>
      </c>
      <c r="F10" s="67">
        <v>706.64</v>
      </c>
      <c r="G10" s="67">
        <v>806.52</v>
      </c>
      <c r="H10" s="67">
        <f t="shared" ref="H10:L10" si="5">G10+$N10</f>
        <v>904.28</v>
      </c>
      <c r="I10" s="67">
        <f t="shared" si="5"/>
        <v>1002.04</v>
      </c>
      <c r="J10" s="67">
        <f t="shared" si="5"/>
        <v>1099.8</v>
      </c>
      <c r="K10" s="67">
        <f t="shared" si="5"/>
        <v>1197.56</v>
      </c>
      <c r="L10" s="67">
        <f t="shared" si="5"/>
        <v>1295.32</v>
      </c>
      <c r="N10" s="72">
        <f t="shared" si="1"/>
        <v>97.759999999999991</v>
      </c>
    </row>
    <row r="11" spans="2:14" x14ac:dyDescent="0.25">
      <c r="B11" s="65" t="s">
        <v>10</v>
      </c>
      <c r="C11" s="67">
        <v>469.92</v>
      </c>
      <c r="D11" s="67">
        <v>569.58000000000004</v>
      </c>
      <c r="E11" s="67">
        <v>678.26</v>
      </c>
      <c r="F11" s="67">
        <v>792.44</v>
      </c>
      <c r="G11" s="67">
        <v>903.32</v>
      </c>
      <c r="H11" s="67">
        <f t="shared" ref="H11:L11" si="6">G11+$N11</f>
        <v>1012.8133333333334</v>
      </c>
      <c r="I11" s="67">
        <f t="shared" si="6"/>
        <v>1122.3066666666668</v>
      </c>
      <c r="J11" s="67">
        <f t="shared" si="6"/>
        <v>1231.8000000000002</v>
      </c>
      <c r="K11" s="67">
        <f t="shared" si="6"/>
        <v>1341.2933333333335</v>
      </c>
      <c r="L11" s="67">
        <f t="shared" si="6"/>
        <v>1450.7866666666669</v>
      </c>
      <c r="N11" s="72">
        <f t="shared" si="1"/>
        <v>109.49333333333334</v>
      </c>
    </row>
    <row r="12" spans="2:14" x14ac:dyDescent="0.25">
      <c r="B12" s="65" t="s">
        <v>16</v>
      </c>
      <c r="C12" s="67">
        <v>469.92</v>
      </c>
      <c r="D12" s="67">
        <v>569.58000000000004</v>
      </c>
      <c r="E12" s="67">
        <v>678.26</v>
      </c>
      <c r="F12" s="67">
        <v>792.44</v>
      </c>
      <c r="G12" s="67">
        <v>903.32</v>
      </c>
      <c r="H12" s="67">
        <f t="shared" ref="H12:L12" si="7">G12+$N12</f>
        <v>1012.8133333333334</v>
      </c>
      <c r="I12" s="67">
        <f t="shared" si="7"/>
        <v>1122.3066666666668</v>
      </c>
      <c r="J12" s="67">
        <f t="shared" si="7"/>
        <v>1231.8000000000002</v>
      </c>
      <c r="K12" s="67">
        <f t="shared" si="7"/>
        <v>1341.2933333333335</v>
      </c>
      <c r="L12" s="67">
        <f t="shared" si="7"/>
        <v>1450.7866666666669</v>
      </c>
      <c r="N12" s="72">
        <f t="shared" si="1"/>
        <v>109.49333333333334</v>
      </c>
    </row>
    <row r="13" spans="2:14" x14ac:dyDescent="0.25">
      <c r="B13" s="65" t="s">
        <v>4</v>
      </c>
      <c r="C13" s="67">
        <v>469.92</v>
      </c>
      <c r="D13" s="67">
        <v>569.58000000000004</v>
      </c>
      <c r="E13" s="67">
        <v>678.26</v>
      </c>
      <c r="F13" s="67">
        <v>792.44</v>
      </c>
      <c r="G13" s="67">
        <v>903.32</v>
      </c>
      <c r="H13" s="67">
        <f t="shared" ref="H13:L13" si="8">G13+$N13</f>
        <v>1012.8133333333334</v>
      </c>
      <c r="I13" s="67">
        <f t="shared" si="8"/>
        <v>1122.3066666666668</v>
      </c>
      <c r="J13" s="67">
        <f t="shared" si="8"/>
        <v>1231.8000000000002</v>
      </c>
      <c r="K13" s="67">
        <f t="shared" si="8"/>
        <v>1341.2933333333335</v>
      </c>
      <c r="L13" s="67">
        <f t="shared" si="8"/>
        <v>1450.7866666666669</v>
      </c>
      <c r="N13" s="72">
        <f t="shared" si="1"/>
        <v>109.49333333333334</v>
      </c>
    </row>
    <row r="14" spans="2:14" x14ac:dyDescent="0.25">
      <c r="B14" s="65" t="s">
        <v>17</v>
      </c>
      <c r="C14" s="67">
        <v>469.92</v>
      </c>
      <c r="D14" s="67">
        <v>569.58000000000004</v>
      </c>
      <c r="E14" s="67">
        <v>678.26</v>
      </c>
      <c r="F14" s="67">
        <v>792.44</v>
      </c>
      <c r="G14" s="67">
        <v>903.32</v>
      </c>
      <c r="H14" s="67">
        <f t="shared" ref="H14:L14" si="9">G14+$N14</f>
        <v>1012.8133333333334</v>
      </c>
      <c r="I14" s="67">
        <f t="shared" si="9"/>
        <v>1122.3066666666668</v>
      </c>
      <c r="J14" s="67">
        <f t="shared" si="9"/>
        <v>1231.8000000000002</v>
      </c>
      <c r="K14" s="67">
        <f t="shared" si="9"/>
        <v>1341.2933333333335</v>
      </c>
      <c r="L14" s="67">
        <f t="shared" si="9"/>
        <v>1450.7866666666669</v>
      </c>
      <c r="N14" s="72">
        <f t="shared" si="1"/>
        <v>109.49333333333334</v>
      </c>
    </row>
    <row r="15" spans="2:14" x14ac:dyDescent="0.25">
      <c r="B15" s="65" t="s">
        <v>11</v>
      </c>
      <c r="C15" s="67">
        <v>469.92</v>
      </c>
      <c r="D15" s="67">
        <v>569.58000000000004</v>
      </c>
      <c r="E15" s="67">
        <v>678.26</v>
      </c>
      <c r="F15" s="67">
        <v>792.44</v>
      </c>
      <c r="G15" s="67">
        <v>903.32</v>
      </c>
      <c r="H15" s="67">
        <f t="shared" ref="H15:L15" si="10">G15+$N15</f>
        <v>1012.8133333333334</v>
      </c>
      <c r="I15" s="67">
        <f t="shared" si="10"/>
        <v>1122.3066666666668</v>
      </c>
      <c r="J15" s="67">
        <f t="shared" si="10"/>
        <v>1231.8000000000002</v>
      </c>
      <c r="K15" s="67">
        <f t="shared" si="10"/>
        <v>1341.2933333333335</v>
      </c>
      <c r="L15" s="67">
        <f t="shared" si="10"/>
        <v>1450.7866666666669</v>
      </c>
      <c r="N15" s="72">
        <f t="shared" si="1"/>
        <v>109.49333333333334</v>
      </c>
    </row>
    <row r="16" spans="2:14" x14ac:dyDescent="0.25">
      <c r="B16" s="65" t="s">
        <v>12</v>
      </c>
      <c r="C16" s="67">
        <v>522.72</v>
      </c>
      <c r="D16" s="67">
        <v>633.38</v>
      </c>
      <c r="E16" s="67">
        <v>755.26</v>
      </c>
      <c r="F16" s="67">
        <v>880.44</v>
      </c>
      <c r="G16" s="67">
        <v>1005.62</v>
      </c>
      <c r="H16" s="67">
        <f t="shared" ref="H16:L16" si="11">G16+$N16</f>
        <v>1127.5133333333333</v>
      </c>
      <c r="I16" s="67">
        <f t="shared" si="11"/>
        <v>1249.4066666666668</v>
      </c>
      <c r="J16" s="67">
        <f t="shared" si="11"/>
        <v>1371.3000000000002</v>
      </c>
      <c r="K16" s="67">
        <f t="shared" si="11"/>
        <v>1493.1933333333336</v>
      </c>
      <c r="L16" s="67">
        <f t="shared" si="11"/>
        <v>1615.086666666667</v>
      </c>
      <c r="N16" s="72">
        <f t="shared" si="1"/>
        <v>121.89333333333333</v>
      </c>
    </row>
    <row r="17" spans="2:16" x14ac:dyDescent="0.25">
      <c r="B17" s="65" t="s">
        <v>5</v>
      </c>
      <c r="C17" s="67">
        <v>522.72</v>
      </c>
      <c r="D17" s="67">
        <v>633.38</v>
      </c>
      <c r="E17" s="67">
        <v>755.26</v>
      </c>
      <c r="F17" s="67">
        <v>880.44</v>
      </c>
      <c r="G17" s="67">
        <v>1005.62</v>
      </c>
      <c r="H17" s="67">
        <f t="shared" ref="H17:L17" si="12">G17+$N17</f>
        <v>1127.5133333333333</v>
      </c>
      <c r="I17" s="67">
        <f t="shared" si="12"/>
        <v>1249.4066666666668</v>
      </c>
      <c r="J17" s="67">
        <f t="shared" si="12"/>
        <v>1371.3000000000002</v>
      </c>
      <c r="K17" s="67">
        <f t="shared" si="12"/>
        <v>1493.1933333333336</v>
      </c>
      <c r="L17" s="67">
        <f t="shared" si="12"/>
        <v>1615.086666666667</v>
      </c>
      <c r="N17" s="72">
        <f t="shared" si="1"/>
        <v>121.89333333333333</v>
      </c>
    </row>
    <row r="18" spans="2:16" x14ac:dyDescent="0.25">
      <c r="B18" s="65" t="s">
        <v>13</v>
      </c>
      <c r="C18" s="67">
        <v>469.92</v>
      </c>
      <c r="D18" s="67">
        <v>569.58000000000004</v>
      </c>
      <c r="E18" s="67">
        <v>678.26</v>
      </c>
      <c r="F18" s="67">
        <v>792.44</v>
      </c>
      <c r="G18" s="67">
        <v>903.32</v>
      </c>
      <c r="H18" s="67">
        <f t="shared" ref="H18:L18" si="13">G18+$N18</f>
        <v>1012.8133333333334</v>
      </c>
      <c r="I18" s="67">
        <f t="shared" si="13"/>
        <v>1122.3066666666668</v>
      </c>
      <c r="J18" s="67">
        <f t="shared" si="13"/>
        <v>1231.8000000000002</v>
      </c>
      <c r="K18" s="67">
        <f t="shared" si="13"/>
        <v>1341.2933333333335</v>
      </c>
      <c r="L18" s="67">
        <f t="shared" si="13"/>
        <v>1450.7866666666669</v>
      </c>
      <c r="N18" s="72">
        <f t="shared" si="1"/>
        <v>109.49333333333334</v>
      </c>
    </row>
    <row r="19" spans="2:16" x14ac:dyDescent="0.25">
      <c r="B19" s="65" t="s">
        <v>6</v>
      </c>
      <c r="C19" s="67">
        <v>469.92</v>
      </c>
      <c r="D19" s="67">
        <v>569.58000000000004</v>
      </c>
      <c r="E19" s="67">
        <v>678.26</v>
      </c>
      <c r="F19" s="67">
        <v>792.44</v>
      </c>
      <c r="G19" s="67">
        <v>903.32</v>
      </c>
      <c r="H19" s="67">
        <f t="shared" ref="H19:L19" si="14">G19+$N19</f>
        <v>1012.8133333333334</v>
      </c>
      <c r="I19" s="67">
        <f t="shared" si="14"/>
        <v>1122.3066666666668</v>
      </c>
      <c r="J19" s="67">
        <f t="shared" si="14"/>
        <v>1231.8000000000002</v>
      </c>
      <c r="K19" s="67">
        <f t="shared" si="14"/>
        <v>1341.2933333333335</v>
      </c>
      <c r="L19" s="67">
        <f t="shared" si="14"/>
        <v>1450.7866666666669</v>
      </c>
      <c r="N19" s="72">
        <f t="shared" si="1"/>
        <v>109.49333333333334</v>
      </c>
    </row>
    <row r="20" spans="2:16" x14ac:dyDescent="0.25">
      <c r="B20" s="65" t="s">
        <v>7</v>
      </c>
      <c r="C20" s="67">
        <v>469.92</v>
      </c>
      <c r="D20" s="67">
        <v>569.58000000000004</v>
      </c>
      <c r="E20" s="67">
        <v>678.26</v>
      </c>
      <c r="F20" s="67">
        <v>792.44</v>
      </c>
      <c r="G20" s="67">
        <v>903.32</v>
      </c>
      <c r="H20" s="67">
        <f t="shared" ref="H20:L20" si="15">G20+$N20</f>
        <v>1012.8133333333334</v>
      </c>
      <c r="I20" s="67">
        <f t="shared" si="15"/>
        <v>1122.3066666666668</v>
      </c>
      <c r="J20" s="67">
        <f t="shared" si="15"/>
        <v>1231.8000000000002</v>
      </c>
      <c r="K20" s="67">
        <f t="shared" si="15"/>
        <v>1341.2933333333335</v>
      </c>
      <c r="L20" s="67">
        <f t="shared" si="15"/>
        <v>1450.7866666666669</v>
      </c>
      <c r="N20" s="72">
        <f t="shared" si="1"/>
        <v>109.49333333333334</v>
      </c>
    </row>
    <row r="21" spans="2:16" x14ac:dyDescent="0.25">
      <c r="B21" s="65" t="s">
        <v>8</v>
      </c>
      <c r="C21" s="67">
        <v>469.92</v>
      </c>
      <c r="D21" s="67">
        <v>569.58000000000004</v>
      </c>
      <c r="E21" s="67">
        <v>678.26</v>
      </c>
      <c r="F21" s="67">
        <v>792.44</v>
      </c>
      <c r="G21" s="67">
        <v>903.32</v>
      </c>
      <c r="H21" s="67">
        <f t="shared" ref="H21:L21" si="16">G21+$N21</f>
        <v>1012.8133333333334</v>
      </c>
      <c r="I21" s="67">
        <f t="shared" si="16"/>
        <v>1122.3066666666668</v>
      </c>
      <c r="J21" s="67">
        <f t="shared" si="16"/>
        <v>1231.8000000000002</v>
      </c>
      <c r="K21" s="67">
        <f t="shared" si="16"/>
        <v>1341.2933333333335</v>
      </c>
      <c r="L21" s="67">
        <f t="shared" si="16"/>
        <v>1450.7866666666669</v>
      </c>
      <c r="N21" s="72">
        <f t="shared" si="1"/>
        <v>109.49333333333334</v>
      </c>
    </row>
    <row r="22" spans="2:16" x14ac:dyDescent="0.25">
      <c r="B22" s="65" t="s">
        <v>14</v>
      </c>
      <c r="C22" s="67">
        <v>522.72</v>
      </c>
      <c r="D22" s="67">
        <v>633.38</v>
      </c>
      <c r="E22" s="67">
        <v>755.26</v>
      </c>
      <c r="F22" s="67">
        <v>880.44</v>
      </c>
      <c r="G22" s="67">
        <v>1005.62</v>
      </c>
      <c r="H22" s="67">
        <f t="shared" ref="H22:L22" si="17">G22+$N22</f>
        <v>1127.5133333333333</v>
      </c>
      <c r="I22" s="67">
        <f t="shared" si="17"/>
        <v>1249.4066666666668</v>
      </c>
      <c r="J22" s="67">
        <f t="shared" si="17"/>
        <v>1371.3000000000002</v>
      </c>
      <c r="K22" s="67">
        <f t="shared" si="17"/>
        <v>1493.1933333333336</v>
      </c>
      <c r="L22" s="67">
        <f t="shared" si="17"/>
        <v>1615.086666666667</v>
      </c>
      <c r="N22" s="72">
        <f t="shared" si="1"/>
        <v>121.89333333333333</v>
      </c>
    </row>
    <row r="23" spans="2:16" x14ac:dyDescent="0.25">
      <c r="B23" s="29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7"/>
    </row>
    <row r="24" spans="2:16" x14ac:dyDescent="0.25"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</row>
    <row r="27" spans="2:16" x14ac:dyDescent="0.25">
      <c r="B27" s="103" t="s">
        <v>40</v>
      </c>
      <c r="C27" s="104"/>
      <c r="D27" s="105"/>
      <c r="F27" s="109" t="s">
        <v>28</v>
      </c>
      <c r="G27" s="110"/>
      <c r="H27" s="111"/>
      <c r="J27" s="103" t="s">
        <v>39</v>
      </c>
      <c r="K27" s="104"/>
      <c r="L27" s="105"/>
      <c r="N27" s="100" t="s">
        <v>41</v>
      </c>
      <c r="O27" s="101"/>
      <c r="P27" s="102"/>
    </row>
    <row r="28" spans="2:16" x14ac:dyDescent="0.25">
      <c r="B28" s="8" t="s">
        <v>19</v>
      </c>
      <c r="C28" s="27">
        <v>50</v>
      </c>
      <c r="D28" s="9" t="s">
        <v>27</v>
      </c>
      <c r="F28" s="8" t="s">
        <v>29</v>
      </c>
      <c r="G28" s="63">
        <v>2.1800000000000002</v>
      </c>
      <c r="H28" s="9" t="s">
        <v>27</v>
      </c>
      <c r="J28" s="8" t="s">
        <v>29</v>
      </c>
      <c r="K28" s="34">
        <f>IF(Anzeigeblatt!C$3="zentral",konfig!$G28*$P$28,(G28-$F$40)*$P$28)</f>
        <v>109.00000000000001</v>
      </c>
      <c r="L28" s="58" t="s">
        <v>43</v>
      </c>
      <c r="N28" s="37">
        <f>Anzeigeblatt!B3</f>
        <v>1</v>
      </c>
      <c r="O28" s="38" t="s">
        <v>42</v>
      </c>
      <c r="P28" s="39">
        <f>IF(N28=1,C28,IF(N28=2,C29,IF(N28=3,C30,IF(N28=4,C31,IF(N28=5,C32,IF(N28=6,C33,IF(N28=7,C34,IF(N28=8,C35,IF(N28=9,C36,IF(N28=10,C37,"leer"))))))))))</f>
        <v>50</v>
      </c>
    </row>
    <row r="29" spans="2:16" x14ac:dyDescent="0.25">
      <c r="B29" s="10" t="s">
        <v>20</v>
      </c>
      <c r="C29" s="28">
        <v>60</v>
      </c>
      <c r="D29" s="11" t="s">
        <v>27</v>
      </c>
      <c r="F29" s="10" t="s">
        <v>30</v>
      </c>
      <c r="G29" s="30">
        <v>1.94</v>
      </c>
      <c r="H29" s="11" t="s">
        <v>27</v>
      </c>
      <c r="J29" s="10" t="s">
        <v>30</v>
      </c>
      <c r="K29" s="34">
        <f>IF(Anzeigeblatt!C$3="zentral",konfig!$G29*$P$28,(G29-$F$40)*$P$28)</f>
        <v>97</v>
      </c>
      <c r="L29" s="35" t="s">
        <v>43</v>
      </c>
    </row>
    <row r="30" spans="2:16" x14ac:dyDescent="0.25">
      <c r="B30" s="10" t="s">
        <v>21</v>
      </c>
      <c r="C30" s="28">
        <v>75</v>
      </c>
      <c r="D30" s="11" t="s">
        <v>27</v>
      </c>
      <c r="F30" s="10" t="s">
        <v>31</v>
      </c>
      <c r="G30" s="30">
        <v>2.71</v>
      </c>
      <c r="H30" s="11" t="s">
        <v>27</v>
      </c>
      <c r="J30" s="10" t="s">
        <v>31</v>
      </c>
      <c r="K30" s="34">
        <f>IF(Anzeigeblatt!C$3="zentral",konfig!$G30*$P$28,(G30-$F$40)*$P$28)</f>
        <v>135.5</v>
      </c>
      <c r="L30" s="35" t="s">
        <v>43</v>
      </c>
    </row>
    <row r="31" spans="2:16" x14ac:dyDescent="0.25">
      <c r="B31" s="10" t="s">
        <v>22</v>
      </c>
      <c r="C31" s="28">
        <f>C30+12</f>
        <v>87</v>
      </c>
      <c r="D31" s="11" t="s">
        <v>27</v>
      </c>
      <c r="F31" s="31" t="s">
        <v>32</v>
      </c>
      <c r="G31" s="32">
        <v>1.9</v>
      </c>
      <c r="H31" s="11" t="s">
        <v>27</v>
      </c>
      <c r="J31" s="31" t="s">
        <v>32</v>
      </c>
      <c r="K31" s="34">
        <f>IF(Anzeigeblatt!C$3="zentral",konfig!$G31*$P$28,(G31-$F$40)*$P$28)</f>
        <v>95</v>
      </c>
      <c r="L31" s="35" t="s">
        <v>43</v>
      </c>
    </row>
    <row r="32" spans="2:16" x14ac:dyDescent="0.25">
      <c r="B32" s="10" t="s">
        <v>23</v>
      </c>
      <c r="C32" s="28">
        <f t="shared" ref="C32:C37" si="18">C31+12</f>
        <v>99</v>
      </c>
      <c r="D32" s="11" t="s">
        <v>27</v>
      </c>
      <c r="F32" s="31" t="s">
        <v>33</v>
      </c>
      <c r="G32" s="32">
        <v>4.18</v>
      </c>
      <c r="H32" s="11" t="s">
        <v>27</v>
      </c>
      <c r="J32" s="31" t="s">
        <v>33</v>
      </c>
      <c r="K32" s="34">
        <f>IF(Anzeigeblatt!C$3="zentral",konfig!$G32*$P$28,(G32-$F$40)*$P$28)</f>
        <v>209</v>
      </c>
      <c r="L32" s="35" t="s">
        <v>43</v>
      </c>
    </row>
    <row r="33" spans="2:12" x14ac:dyDescent="0.25">
      <c r="B33" s="10" t="s">
        <v>24</v>
      </c>
      <c r="C33" s="28">
        <f t="shared" si="18"/>
        <v>111</v>
      </c>
      <c r="D33" s="11" t="s">
        <v>27</v>
      </c>
      <c r="F33" s="10" t="s">
        <v>36</v>
      </c>
      <c r="G33" s="30">
        <v>1.81</v>
      </c>
      <c r="H33" s="11" t="s">
        <v>27</v>
      </c>
      <c r="J33" s="10" t="s">
        <v>35</v>
      </c>
      <c r="K33" s="34">
        <f>IF(Anzeigeblatt!C$3="zentral",konfig!$G33*$P$28,(G33-$F$40)*$P$28)</f>
        <v>90.5</v>
      </c>
      <c r="L33" s="35" t="s">
        <v>43</v>
      </c>
    </row>
    <row r="34" spans="2:12" x14ac:dyDescent="0.25">
      <c r="B34" s="10" t="s">
        <v>25</v>
      </c>
      <c r="C34" s="28">
        <f t="shared" si="18"/>
        <v>123</v>
      </c>
      <c r="D34" s="11" t="s">
        <v>27</v>
      </c>
      <c r="F34" s="10" t="s">
        <v>34</v>
      </c>
      <c r="G34" s="30">
        <v>1.24</v>
      </c>
      <c r="H34" s="11" t="s">
        <v>27</v>
      </c>
      <c r="J34" s="10" t="s">
        <v>34</v>
      </c>
      <c r="K34" s="34">
        <f>IF(Anzeigeblatt!C$3="zentral",konfig!$G34*$P$28,(G34-$F$40)*$P$28)</f>
        <v>62</v>
      </c>
      <c r="L34" s="35" t="s">
        <v>43</v>
      </c>
    </row>
    <row r="35" spans="2:12" x14ac:dyDescent="0.25">
      <c r="B35" s="10" t="s">
        <v>26</v>
      </c>
      <c r="C35" s="28">
        <f t="shared" si="18"/>
        <v>135</v>
      </c>
      <c r="D35" s="11" t="s">
        <v>27</v>
      </c>
      <c r="F35" s="10" t="s">
        <v>47</v>
      </c>
      <c r="G35" s="30">
        <v>1.76</v>
      </c>
      <c r="H35" s="11" t="s">
        <v>27</v>
      </c>
      <c r="J35" s="10" t="s">
        <v>47</v>
      </c>
      <c r="K35" s="34">
        <f>IF(Anzeigeblatt!C$3="zentral",konfig!$G35*$P$28,(G35-$F$41)*$P$28)</f>
        <v>88</v>
      </c>
      <c r="L35" s="35" t="s">
        <v>43</v>
      </c>
    </row>
    <row r="36" spans="2:12" x14ac:dyDescent="0.25">
      <c r="B36" s="10" t="s">
        <v>37</v>
      </c>
      <c r="C36" s="28">
        <f t="shared" si="18"/>
        <v>147</v>
      </c>
      <c r="D36" s="11" t="s">
        <v>27</v>
      </c>
      <c r="F36" s="10" t="s">
        <v>48</v>
      </c>
      <c r="G36" s="30"/>
      <c r="H36" s="11" t="s">
        <v>27</v>
      </c>
      <c r="J36" s="10" t="s">
        <v>48</v>
      </c>
      <c r="K36" s="34"/>
      <c r="L36" s="35" t="s">
        <v>43</v>
      </c>
    </row>
    <row r="37" spans="2:12" x14ac:dyDescent="0.25">
      <c r="B37" s="12" t="s">
        <v>38</v>
      </c>
      <c r="C37" s="73">
        <f t="shared" si="18"/>
        <v>159</v>
      </c>
      <c r="D37" s="13" t="s">
        <v>27</v>
      </c>
      <c r="F37" s="12" t="s">
        <v>49</v>
      </c>
      <c r="G37" s="33"/>
      <c r="H37" s="13" t="s">
        <v>27</v>
      </c>
      <c r="J37" s="12" t="s">
        <v>49</v>
      </c>
      <c r="K37" s="34"/>
      <c r="L37" s="36" t="s">
        <v>43</v>
      </c>
    </row>
    <row r="39" spans="2:12" x14ac:dyDescent="0.25">
      <c r="F39" s="103" t="s">
        <v>46</v>
      </c>
      <c r="G39" s="104"/>
      <c r="H39" s="104"/>
      <c r="I39" s="104"/>
      <c r="J39" s="105"/>
    </row>
    <row r="40" spans="2:12" x14ac:dyDescent="0.25">
      <c r="F40" s="106">
        <v>0.22</v>
      </c>
      <c r="G40" s="107"/>
      <c r="H40" s="107"/>
      <c r="I40" s="107"/>
      <c r="J40" s="108"/>
    </row>
    <row r="41" spans="2:12" x14ac:dyDescent="0.25">
      <c r="F41" s="106">
        <v>0.2</v>
      </c>
      <c r="G41" s="107"/>
      <c r="H41" s="107"/>
      <c r="I41" s="107"/>
      <c r="J41" s="108"/>
      <c r="K41" s="6" t="s">
        <v>51</v>
      </c>
    </row>
  </sheetData>
  <mergeCells count="7">
    <mergeCell ref="N27:P27"/>
    <mergeCell ref="F39:J39"/>
    <mergeCell ref="F41:J41"/>
    <mergeCell ref="F40:J40"/>
    <mergeCell ref="B27:D27"/>
    <mergeCell ref="F27:H27"/>
    <mergeCell ref="J27:L27"/>
  </mergeCells>
  <pageMargins left="0.25" right="0.25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Anzeigeblatt</vt:lpstr>
      <vt:lpstr>konfig</vt:lpstr>
      <vt:lpstr>Anzeigeblatt!Druckbereich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2025-12-29T11:26:04Z</dcterms:modified>
</cp:coreProperties>
</file>